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15" windowWidth="7635" windowHeight="10875" tabRatio="733" activeTab="0"/>
  </bookViews>
  <sheets>
    <sheet name="Geurhinder" sheetId="1" r:id="rId1"/>
  </sheets>
  <definedNames>
    <definedName name="_xlnm.Print_Area" localSheetId="0">'Geurhinder'!$B$1:$H$72</definedName>
  </definedNames>
  <calcPr fullCalcOnLoad="1"/>
</workbook>
</file>

<file path=xl/sharedStrings.xml><?xml version="1.0" encoding="utf-8"?>
<sst xmlns="http://schemas.openxmlformats.org/spreadsheetml/2006/main" count="31" uniqueCount="25">
  <si>
    <t>--</t>
  </si>
  <si>
    <t>niet-agrarier</t>
  </si>
  <si>
    <t>Niet-concentratiegebied</t>
  </si>
  <si>
    <t>gerekend met:</t>
  </si>
  <si>
    <t>verschilfactor:</t>
  </si>
  <si>
    <t>richtingscoefficient:</t>
  </si>
  <si>
    <t>intercept:</t>
  </si>
  <si>
    <t>intercept basis:</t>
  </si>
  <si>
    <t>intercept, verschil tov basis:</t>
  </si>
  <si>
    <t>omrekeningsfactor ouE -&gt; ge:</t>
  </si>
  <si>
    <t>Voorgrondbelasting</t>
  </si>
  <si>
    <t>Concentratiegebied</t>
  </si>
  <si>
    <t>Achtergrondbelasting</t>
  </si>
  <si>
    <t>Geurhinder</t>
  </si>
  <si>
    <t>Tabel A. Relatie tussen de Achtergrondbelasting en de Geurhinder</t>
  </si>
  <si>
    <t>Tabel B. Relatie tussen de Voorgrondbelasting en de Geurhinder</t>
  </si>
  <si>
    <t xml:space="preserve">Bepaal de Geurhinder op basis van de Achtergrondbelasting (tabel A) en de Voorgrondbelasting (tabel B). </t>
  </si>
  <si>
    <t>De hoogste van de twee hinderpercentages is de verwachte hinder in het gebied.</t>
  </si>
  <si>
    <t>In de blauwe velden kunt u zelf een geurbelasting invoeren, dan verschijnt automatisch het bijbehorende percentage gehinderden.</t>
  </si>
  <si>
    <r>
      <t>[ou</t>
    </r>
    <r>
      <rPr>
        <vertAlign val="subscript"/>
        <sz val="9"/>
        <rFont val="Trebuchet MS"/>
        <family val="2"/>
      </rPr>
      <t>E</t>
    </r>
    <r>
      <rPr>
        <sz val="9"/>
        <rFont val="Trebuchet MS"/>
        <family val="2"/>
      </rPr>
      <t>/m</t>
    </r>
    <r>
      <rPr>
        <vertAlign val="superscript"/>
        <sz val="9"/>
        <rFont val="Trebuchet MS"/>
        <family val="2"/>
      </rPr>
      <t>3</t>
    </r>
    <r>
      <rPr>
        <sz val="9"/>
        <rFont val="Trebuchet MS"/>
        <family val="2"/>
      </rPr>
      <t xml:space="preserve"> als 98-percentiel]</t>
    </r>
  </si>
  <si>
    <t>Achtergrondbelasting: wordt berekend met V-Stacks gebied.</t>
  </si>
  <si>
    <t>Voorgrondbelasting: wordt berekend met V-Stacks vergunning of V-Stacks gebied of gelijk aan de norm voor de geurbelasting.</t>
  </si>
  <si>
    <t>Berekening geurbelasting (zie verder Bijlage 6 van 'Handreiking bij Wet geurhinder en veehouderij'):</t>
  </si>
  <si>
    <t>(De donkerblauw weergegeven hinderpercentages zijn berekend door extrapolatie naar hogere geurbelastingen dan voor deze groep onderzocht.</t>
  </si>
  <si>
    <t>Ze zijn daarom minder betrouwbaar dan de overige percentages.)</t>
  </si>
</sst>
</file>

<file path=xl/styles.xml><?xml version="1.0" encoding="utf-8"?>
<styleSheet xmlns="http://schemas.openxmlformats.org/spreadsheetml/2006/main">
  <numFmts count="4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%"/>
    <numFmt numFmtId="187" formatCode="0.000%"/>
    <numFmt numFmtId="188" formatCode="0.000"/>
    <numFmt numFmtId="189" formatCode="0.0"/>
    <numFmt numFmtId="190" formatCode="_-* #,##0.0_-;_-* #,##0.0\-;_-* &quot;-&quot;??_-;_-@_-"/>
    <numFmt numFmtId="191" formatCode="_-* #,##0_-;_-* #,##0\-;_-* &quot;-&quot;??_-;_-@_-"/>
    <numFmt numFmtId="192" formatCode="00.00.00.000"/>
    <numFmt numFmtId="193" formatCode="0.00000"/>
    <numFmt numFmtId="194" formatCode="0.0000%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0000"/>
  </numFmts>
  <fonts count="15">
    <font>
      <sz val="8"/>
      <name val="Arial"/>
      <family val="2"/>
    </font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sz val="9"/>
      <color indexed="12"/>
      <name val="Trebuchet MS"/>
      <family val="2"/>
    </font>
    <font>
      <sz val="9"/>
      <color indexed="62"/>
      <name val="Trebuchet MS"/>
      <family val="2"/>
    </font>
    <font>
      <b/>
      <sz val="9"/>
      <color indexed="62"/>
      <name val="Trebuchet MS"/>
      <family val="2"/>
    </font>
    <font>
      <vertAlign val="subscript"/>
      <sz val="9"/>
      <name val="Trebuchet MS"/>
      <family val="2"/>
    </font>
    <font>
      <vertAlign val="superscript"/>
      <sz val="9"/>
      <name val="Trebuchet MS"/>
      <family val="2"/>
    </font>
    <font>
      <b/>
      <sz val="9"/>
      <color indexed="12"/>
      <name val="Trebuchet MS"/>
      <family val="2"/>
    </font>
    <font>
      <b/>
      <sz val="11"/>
      <color indexed="6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8" fontId="5" fillId="2" borderId="0" xfId="0" applyNumberFormat="1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2" fontId="4" fillId="2" borderId="0" xfId="0" applyNumberFormat="1" applyFont="1" applyFill="1" applyAlignment="1">
      <alignment vertical="top"/>
    </xf>
    <xf numFmtId="188" fontId="5" fillId="3" borderId="0" xfId="0" applyNumberFormat="1" applyFont="1" applyFill="1" applyAlignment="1">
      <alignment vertical="top"/>
    </xf>
    <xf numFmtId="9" fontId="5" fillId="3" borderId="1" xfId="0" applyNumberFormat="1" applyFont="1" applyFill="1" applyBorder="1" applyAlignment="1">
      <alignment vertical="top"/>
    </xf>
    <xf numFmtId="9" fontId="5" fillId="3" borderId="0" xfId="0" applyNumberFormat="1" applyFont="1" applyFill="1" applyAlignment="1">
      <alignment vertical="top"/>
    </xf>
    <xf numFmtId="0" fontId="5" fillId="3" borderId="1" xfId="0" applyNumberFormat="1" applyFont="1" applyFill="1" applyBorder="1" applyAlignment="1">
      <alignment vertical="top"/>
    </xf>
    <xf numFmtId="0" fontId="5" fillId="3" borderId="0" xfId="0" applyNumberFormat="1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9" fontId="5" fillId="3" borderId="2" xfId="0" applyNumberFormat="1" applyFont="1" applyFill="1" applyBorder="1" applyAlignment="1">
      <alignment vertical="top"/>
    </xf>
    <xf numFmtId="9" fontId="9" fillId="3" borderId="0" xfId="0" applyNumberFormat="1" applyFont="1" applyFill="1" applyAlignment="1">
      <alignment vertical="top"/>
    </xf>
    <xf numFmtId="0" fontId="5" fillId="3" borderId="2" xfId="0" applyNumberFormat="1" applyFont="1" applyFill="1" applyBorder="1" applyAlignment="1">
      <alignment vertical="top"/>
    </xf>
    <xf numFmtId="9" fontId="9" fillId="3" borderId="2" xfId="0" applyNumberFormat="1" applyFont="1" applyFill="1" applyBorder="1" applyAlignment="1">
      <alignment vertical="top"/>
    </xf>
    <xf numFmtId="0" fontId="5" fillId="3" borderId="3" xfId="0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2" fontId="4" fillId="3" borderId="0" xfId="0" applyNumberFormat="1" applyFont="1" applyFill="1" applyAlignment="1">
      <alignment vertical="top"/>
    </xf>
    <xf numFmtId="0" fontId="5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vertical="top"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4" fillId="3" borderId="5" xfId="0" applyNumberFormat="1" applyFont="1" applyFill="1" applyBorder="1" applyAlignment="1">
      <alignment vertical="top"/>
    </xf>
    <xf numFmtId="9" fontId="5" fillId="3" borderId="5" xfId="0" applyNumberFormat="1" applyFont="1" applyFill="1" applyBorder="1" applyAlignment="1">
      <alignment vertical="top"/>
    </xf>
    <xf numFmtId="1" fontId="4" fillId="4" borderId="1" xfId="0" applyNumberFormat="1" applyFont="1" applyFill="1" applyBorder="1" applyAlignment="1" applyProtection="1">
      <alignment vertical="top"/>
      <protection locked="0"/>
    </xf>
    <xf numFmtId="1" fontId="4" fillId="4" borderId="0" xfId="0" applyNumberFormat="1" applyFont="1" applyFill="1" applyAlignment="1" applyProtection="1">
      <alignment vertical="top"/>
      <protection locked="0"/>
    </xf>
    <xf numFmtId="0" fontId="5" fillId="3" borderId="0" xfId="0" applyNumberFormat="1" applyFont="1" applyFill="1" applyBorder="1" applyAlignment="1">
      <alignment vertical="top"/>
    </xf>
    <xf numFmtId="9" fontId="4" fillId="3" borderId="0" xfId="0" applyNumberFormat="1" applyFont="1" applyFill="1" applyBorder="1" applyAlignment="1">
      <alignment vertical="top"/>
    </xf>
    <xf numFmtId="9" fontId="9" fillId="3" borderId="1" xfId="0" applyNumberFormat="1" applyFont="1" applyFill="1" applyBorder="1" applyAlignment="1">
      <alignment vertical="top"/>
    </xf>
    <xf numFmtId="9" fontId="9" fillId="3" borderId="3" xfId="0" applyNumberFormat="1" applyFont="1" applyFill="1" applyBorder="1" applyAlignment="1">
      <alignment vertical="top"/>
    </xf>
    <xf numFmtId="188" fontId="6" fillId="2" borderId="0" xfId="0" applyNumberFormat="1" applyFont="1" applyFill="1" applyAlignment="1">
      <alignment vertical="top"/>
    </xf>
    <xf numFmtId="195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 quotePrefix="1">
      <alignment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 quotePrefix="1">
      <alignment vertical="top"/>
    </xf>
    <xf numFmtId="2" fontId="5" fillId="2" borderId="0" xfId="0" applyNumberFormat="1" applyFont="1" applyFill="1" applyBorder="1" applyAlignment="1">
      <alignment vertical="top"/>
    </xf>
    <xf numFmtId="188" fontId="5" fillId="2" borderId="0" xfId="0" applyNumberFormat="1" applyFont="1" applyFill="1" applyBorder="1" applyAlignment="1">
      <alignment vertical="top"/>
    </xf>
    <xf numFmtId="188" fontId="6" fillId="2" borderId="0" xfId="0" applyNumberFormat="1" applyFont="1" applyFill="1" applyBorder="1" applyAlignment="1">
      <alignment vertical="top"/>
    </xf>
    <xf numFmtId="2" fontId="4" fillId="2" borderId="0" xfId="0" applyNumberFormat="1" applyFont="1" applyFill="1" applyBorder="1" applyAlignment="1">
      <alignment vertical="top"/>
    </xf>
    <xf numFmtId="188" fontId="5" fillId="3" borderId="0" xfId="0" applyNumberFormat="1" applyFont="1" applyFill="1" applyBorder="1" applyAlignment="1">
      <alignment vertical="top"/>
    </xf>
    <xf numFmtId="9" fontId="5" fillId="3" borderId="0" xfId="0" applyNumberFormat="1" applyFont="1" applyFill="1" applyBorder="1" applyAlignment="1">
      <alignment vertical="top"/>
    </xf>
    <xf numFmtId="9" fontId="9" fillId="3" borderId="0" xfId="0" applyNumberFormat="1" applyFont="1" applyFill="1" applyBorder="1" applyAlignment="1">
      <alignment vertical="top"/>
    </xf>
    <xf numFmtId="2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vertical="top"/>
    </xf>
    <xf numFmtId="9" fontId="5" fillId="3" borderId="4" xfId="0" applyNumberFormat="1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88" fontId="4" fillId="3" borderId="0" xfId="0" applyNumberFormat="1" applyFont="1" applyFill="1" applyAlignment="1">
      <alignment vertical="top"/>
    </xf>
    <xf numFmtId="187" fontId="4" fillId="3" borderId="0" xfId="0" applyNumberFormat="1" applyFont="1" applyFill="1" applyAlignment="1">
      <alignment vertical="top"/>
    </xf>
    <xf numFmtId="188" fontId="5" fillId="3" borderId="0" xfId="0" applyNumberFormat="1" applyFont="1" applyFill="1" applyAlignment="1">
      <alignment horizontal="left" vertical="top" wrapText="1"/>
    </xf>
    <xf numFmtId="187" fontId="5" fillId="3" borderId="0" xfId="0" applyNumberFormat="1" applyFont="1" applyFill="1" applyAlignment="1">
      <alignment horizontal="left" vertical="top" wrapText="1"/>
    </xf>
    <xf numFmtId="187" fontId="5" fillId="3" borderId="0" xfId="0" applyNumberFormat="1" applyFont="1" applyFill="1" applyAlignment="1">
      <alignment vertical="top"/>
    </xf>
    <xf numFmtId="0" fontId="5" fillId="3" borderId="0" xfId="0" applyFont="1" applyFill="1" applyBorder="1" applyAlignment="1">
      <alignment vertical="top"/>
    </xf>
    <xf numFmtId="2" fontId="5" fillId="3" borderId="0" xfId="0" applyNumberFormat="1" applyFont="1" applyFill="1" applyAlignment="1">
      <alignment horizontal="right" vertical="top"/>
    </xf>
    <xf numFmtId="2" fontId="5" fillId="3" borderId="0" xfId="0" applyNumberFormat="1" applyFont="1" applyFill="1" applyAlignment="1">
      <alignment vertical="top"/>
    </xf>
    <xf numFmtId="2" fontId="5" fillId="3" borderId="0" xfId="0" applyNumberFormat="1" applyFont="1" applyFill="1" applyBorder="1" applyAlignment="1">
      <alignment vertical="top"/>
    </xf>
    <xf numFmtId="188" fontId="5" fillId="3" borderId="0" xfId="0" applyNumberFormat="1" applyFont="1" applyFill="1" applyAlignment="1">
      <alignment horizontal="right" vertical="top"/>
    </xf>
    <xf numFmtId="0" fontId="13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workbookViewId="0" topLeftCell="A1">
      <selection activeCell="B26" sqref="B26"/>
    </sheetView>
  </sheetViews>
  <sheetFormatPr defaultColWidth="9.33203125" defaultRowHeight="11.25"/>
  <cols>
    <col min="1" max="1" width="3.83203125" style="60" customWidth="1"/>
    <col min="2" max="2" width="24.83203125" style="24" customWidth="1"/>
    <col min="3" max="3" width="24.83203125" style="61" customWidth="1"/>
    <col min="4" max="4" width="24.83203125" style="62" customWidth="1"/>
    <col min="5" max="5" width="3.83203125" style="63" customWidth="1"/>
    <col min="6" max="6" width="24.83203125" style="16" customWidth="1"/>
    <col min="7" max="7" width="24.83203125" style="64" customWidth="1"/>
    <col min="8" max="8" width="24.83203125" style="24" customWidth="1"/>
    <col min="9" max="9" width="2.83203125" style="60" customWidth="1"/>
    <col min="10" max="14" width="7.5" style="5" customWidth="1"/>
    <col min="15" max="15" width="7.5" style="24" customWidth="1"/>
    <col min="16" max="17" width="9.33203125" style="24" customWidth="1"/>
    <col min="18" max="18" width="5.83203125" style="24" customWidth="1"/>
    <col min="19" max="19" width="8" style="24" customWidth="1"/>
    <col min="20" max="22" width="9.33203125" style="24" customWidth="1"/>
    <col min="23" max="23" width="10.33203125" style="59" customWidth="1"/>
    <col min="24" max="24" width="10" style="24" bestFit="1" customWidth="1"/>
    <col min="25" max="25" width="6.5" style="24" customWidth="1"/>
    <col min="26" max="39" width="9.33203125" style="24" customWidth="1"/>
    <col min="40" max="40" width="3.33203125" style="24" customWidth="1"/>
    <col min="41" max="16384" width="9.33203125" style="24" customWidth="1"/>
  </cols>
  <sheetData>
    <row r="1" spans="1:23" s="16" customFormat="1" ht="16.5">
      <c r="A1" s="37"/>
      <c r="B1" s="66" t="s">
        <v>16</v>
      </c>
      <c r="D1" s="17"/>
      <c r="E1" s="49"/>
      <c r="I1" s="37"/>
      <c r="J1" s="55"/>
      <c r="K1" s="55"/>
      <c r="L1" s="55"/>
      <c r="M1" s="55"/>
      <c r="N1" s="55"/>
      <c r="W1" s="56"/>
    </row>
    <row r="2" spans="1:23" s="16" customFormat="1" ht="16.5">
      <c r="A2" s="37"/>
      <c r="B2" s="66" t="s">
        <v>17</v>
      </c>
      <c r="D2" s="17"/>
      <c r="E2" s="49"/>
      <c r="I2" s="37"/>
      <c r="J2" s="55"/>
      <c r="K2" s="55"/>
      <c r="L2" s="55"/>
      <c r="M2" s="55"/>
      <c r="N2" s="55"/>
      <c r="W2" s="56"/>
    </row>
    <row r="3" spans="1:23" s="16" customFormat="1" ht="15">
      <c r="A3" s="37"/>
      <c r="B3" s="54"/>
      <c r="D3" s="17"/>
      <c r="E3" s="49"/>
      <c r="I3" s="37"/>
      <c r="J3" s="55"/>
      <c r="K3" s="55"/>
      <c r="L3" s="55"/>
      <c r="M3" s="55"/>
      <c r="N3" s="55"/>
      <c r="W3" s="56"/>
    </row>
    <row r="4" spans="1:23" s="16" customFormat="1" ht="15">
      <c r="A4" s="37"/>
      <c r="B4" s="65" t="s">
        <v>18</v>
      </c>
      <c r="D4" s="17"/>
      <c r="E4" s="49"/>
      <c r="I4" s="37"/>
      <c r="J4" s="55"/>
      <c r="K4" s="55"/>
      <c r="L4" s="55"/>
      <c r="M4" s="55"/>
      <c r="N4" s="55"/>
      <c r="W4" s="56"/>
    </row>
    <row r="5" spans="1:23" s="16" customFormat="1" ht="15">
      <c r="A5" s="37"/>
      <c r="B5" s="65"/>
      <c r="D5" s="17"/>
      <c r="E5" s="49"/>
      <c r="I5" s="37"/>
      <c r="J5" s="55"/>
      <c r="K5" s="55"/>
      <c r="L5" s="55"/>
      <c r="M5" s="55"/>
      <c r="N5" s="55"/>
      <c r="W5" s="56"/>
    </row>
    <row r="6" spans="1:23" s="16" customFormat="1" ht="15">
      <c r="A6" s="37"/>
      <c r="B6" s="54" t="s">
        <v>22</v>
      </c>
      <c r="D6" s="17"/>
      <c r="E6" s="49"/>
      <c r="I6" s="37"/>
      <c r="J6" s="55"/>
      <c r="K6" s="55"/>
      <c r="L6" s="55"/>
      <c r="M6" s="55"/>
      <c r="N6" s="55"/>
      <c r="W6" s="56"/>
    </row>
    <row r="7" spans="1:23" s="16" customFormat="1" ht="15">
      <c r="A7" s="37"/>
      <c r="B7" s="19" t="s">
        <v>20</v>
      </c>
      <c r="D7" s="17"/>
      <c r="E7" s="49"/>
      <c r="I7" s="37"/>
      <c r="J7" s="55"/>
      <c r="K7" s="55"/>
      <c r="L7" s="55"/>
      <c r="M7" s="55"/>
      <c r="N7" s="55"/>
      <c r="W7" s="56"/>
    </row>
    <row r="8" spans="1:23" s="16" customFormat="1" ht="15">
      <c r="A8" s="37"/>
      <c r="B8" s="19" t="s">
        <v>21</v>
      </c>
      <c r="D8" s="17"/>
      <c r="E8" s="49"/>
      <c r="I8" s="37"/>
      <c r="J8" s="55"/>
      <c r="K8" s="55"/>
      <c r="L8" s="55"/>
      <c r="M8" s="55"/>
      <c r="N8" s="55"/>
      <c r="W8" s="56"/>
    </row>
    <row r="9" spans="1:23" s="16" customFormat="1" ht="15">
      <c r="A9" s="37"/>
      <c r="B9" s="24"/>
      <c r="D9" s="17"/>
      <c r="E9" s="49"/>
      <c r="I9" s="37"/>
      <c r="J9" s="55"/>
      <c r="K9" s="55"/>
      <c r="L9" s="55"/>
      <c r="M9" s="55"/>
      <c r="N9" s="55"/>
      <c r="W9" s="56"/>
    </row>
    <row r="10" spans="1:23" s="18" customFormat="1" ht="15">
      <c r="A10" s="38"/>
      <c r="B10" s="19" t="s">
        <v>23</v>
      </c>
      <c r="C10" s="20"/>
      <c r="D10" s="20"/>
      <c r="E10" s="50"/>
      <c r="I10" s="38"/>
      <c r="J10" s="57"/>
      <c r="K10" s="57"/>
      <c r="L10" s="57"/>
      <c r="M10" s="57"/>
      <c r="N10" s="57"/>
      <c r="W10" s="58"/>
    </row>
    <row r="11" spans="1:23" s="18" customFormat="1" ht="15">
      <c r="A11" s="38"/>
      <c r="B11" s="19" t="s">
        <v>24</v>
      </c>
      <c r="C11" s="20"/>
      <c r="D11" s="20"/>
      <c r="E11" s="50"/>
      <c r="I11" s="38"/>
      <c r="J11" s="57"/>
      <c r="K11" s="57"/>
      <c r="L11" s="57"/>
      <c r="M11" s="57"/>
      <c r="N11" s="57"/>
      <c r="W11" s="58"/>
    </row>
    <row r="12" spans="1:23" s="18" customFormat="1" ht="15">
      <c r="A12" s="38"/>
      <c r="B12" s="19"/>
      <c r="C12" s="20"/>
      <c r="D12" s="20"/>
      <c r="E12" s="50"/>
      <c r="I12" s="38"/>
      <c r="J12" s="57"/>
      <c r="K12" s="57"/>
      <c r="L12" s="57"/>
      <c r="M12" s="57"/>
      <c r="N12" s="57"/>
      <c r="W12" s="58"/>
    </row>
    <row r="13" spans="1:23" s="18" customFormat="1" ht="15.75" thickBot="1">
      <c r="A13" s="39"/>
      <c r="B13" s="16" t="s">
        <v>14</v>
      </c>
      <c r="C13" s="20"/>
      <c r="D13" s="20"/>
      <c r="E13" s="50"/>
      <c r="F13" s="16" t="s">
        <v>15</v>
      </c>
      <c r="G13" s="20"/>
      <c r="H13" s="21"/>
      <c r="I13" s="39"/>
      <c r="J13" s="57"/>
      <c r="K13" s="57"/>
      <c r="L13" s="57"/>
      <c r="M13" s="57"/>
      <c r="N13" s="57"/>
      <c r="W13" s="58"/>
    </row>
    <row r="14" spans="1:9" ht="15">
      <c r="A14" s="40"/>
      <c r="B14" s="23" t="s">
        <v>12</v>
      </c>
      <c r="C14" s="23" t="s">
        <v>13</v>
      </c>
      <c r="D14" s="23"/>
      <c r="E14" s="37"/>
      <c r="F14" s="22" t="s">
        <v>10</v>
      </c>
      <c r="G14" s="23" t="s">
        <v>13</v>
      </c>
      <c r="H14" s="23"/>
      <c r="I14" s="40"/>
    </row>
    <row r="15" spans="1:9" ht="32.25">
      <c r="A15" s="37"/>
      <c r="B15" s="18" t="s">
        <v>19</v>
      </c>
      <c r="C15" s="53" t="s">
        <v>11</v>
      </c>
      <c r="D15" s="53" t="s">
        <v>2</v>
      </c>
      <c r="E15" s="37"/>
      <c r="F15" s="18" t="s">
        <v>19</v>
      </c>
      <c r="G15" s="53" t="s">
        <v>11</v>
      </c>
      <c r="H15" s="53" t="s">
        <v>2</v>
      </c>
      <c r="I15" s="37"/>
    </row>
    <row r="16" spans="1:9" ht="15" hidden="1">
      <c r="A16" s="41"/>
      <c r="B16" s="36"/>
      <c r="C16" s="35" t="s">
        <v>1</v>
      </c>
      <c r="D16" s="36" t="s">
        <v>0</v>
      </c>
      <c r="E16" s="41"/>
      <c r="F16" s="35"/>
      <c r="G16" s="35" t="s">
        <v>1</v>
      </c>
      <c r="H16" s="36" t="s">
        <v>0</v>
      </c>
      <c r="I16" s="41"/>
    </row>
    <row r="17" spans="1:9" ht="15" hidden="1">
      <c r="A17" s="42"/>
      <c r="B17" s="2"/>
      <c r="C17" s="2" t="str">
        <f>"Logit (H) = "&amp;(ROUND(SUM(C19:C20),2)&amp;" + "&amp;(ROUND(SUM(C21:C21),2))&amp;" * ln (C98)")</f>
        <v>Logit (H) = -4,29 + 0,83 * ln (C98)</v>
      </c>
      <c r="D17" s="2" t="str">
        <f>"Logit (H) = "&amp;(ROUND(SUM(D19:D20),2)&amp;" + "&amp;(ROUND(SUM(D21:D21),2))&amp;" * ln (C98)")</f>
        <v>Logit (H) = -3,55 + 0,83 * ln (C98)</v>
      </c>
      <c r="E17" s="42"/>
      <c r="F17" s="3"/>
      <c r="G17" s="2" t="str">
        <f>"Logit (H) = "&amp;(ROUND(SUM(G19:G20),2)&amp;" + "&amp;(ROUND(SUM(G21:G21),2))&amp;" * ln (C98)")</f>
        <v>Logit (H) = -3,74 + 0,83 * ln (C98)</v>
      </c>
      <c r="H17" s="2" t="str">
        <f>"Logit (H) = "&amp;(ROUND(SUM(H19:H20),2)&amp;" + "&amp;(ROUND(SUM(H21:H21),2))&amp;" * ln (C98)")</f>
        <v>Logit (H) = -2,99 + 0,83 * ln (C98)</v>
      </c>
      <c r="I17" s="42"/>
    </row>
    <row r="18" spans="1:9" ht="15" hidden="1">
      <c r="A18" s="43"/>
      <c r="B18" s="1"/>
      <c r="C18" s="1">
        <f>SUM(C19:C20)</f>
        <v>-4.292</v>
      </c>
      <c r="D18" s="1">
        <f>SUM(D19:D20)</f>
        <v>-3.548</v>
      </c>
      <c r="E18" s="42"/>
      <c r="F18" s="2" t="s">
        <v>6</v>
      </c>
      <c r="G18" s="1">
        <f>SUM(G19:G20)</f>
        <v>-3.737</v>
      </c>
      <c r="H18" s="1">
        <f>SUM(H19:H20)</f>
        <v>-2.993</v>
      </c>
      <c r="I18" s="43"/>
    </row>
    <row r="19" spans="1:9" ht="15" hidden="1">
      <c r="A19" s="43"/>
      <c r="B19" s="1"/>
      <c r="C19" s="1">
        <f>H19</f>
        <v>-2.993</v>
      </c>
      <c r="D19" s="1">
        <f>H19</f>
        <v>-2.993</v>
      </c>
      <c r="E19" s="42"/>
      <c r="F19" s="1" t="s">
        <v>7</v>
      </c>
      <c r="G19" s="1">
        <f>H19</f>
        <v>-2.993</v>
      </c>
      <c r="H19" s="1">
        <v>-2.993</v>
      </c>
      <c r="I19" s="43"/>
    </row>
    <row r="20" spans="1:9" ht="15" hidden="1">
      <c r="A20" s="44"/>
      <c r="B20" s="33"/>
      <c r="C20" s="33">
        <f>D20+G20</f>
        <v>-1.299</v>
      </c>
      <c r="D20" s="1">
        <v>-0.555</v>
      </c>
      <c r="E20" s="42"/>
      <c r="F20" s="1" t="s">
        <v>8</v>
      </c>
      <c r="G20" s="1">
        <v>-0.744</v>
      </c>
      <c r="H20" s="33">
        <v>0</v>
      </c>
      <c r="I20" s="44"/>
    </row>
    <row r="21" spans="1:9" ht="15" hidden="1">
      <c r="A21" s="43"/>
      <c r="B21" s="1"/>
      <c r="C21" s="1">
        <f>H21</f>
        <v>0.825</v>
      </c>
      <c r="D21" s="1">
        <f>H21</f>
        <v>0.825</v>
      </c>
      <c r="E21" s="42"/>
      <c r="F21" s="1" t="s">
        <v>5</v>
      </c>
      <c r="G21" s="1">
        <f>H21</f>
        <v>0.825</v>
      </c>
      <c r="H21" s="1">
        <v>0.825</v>
      </c>
      <c r="I21" s="43"/>
    </row>
    <row r="22" spans="1:9" ht="15" hidden="1">
      <c r="A22" s="42"/>
      <c r="B22" s="2"/>
      <c r="C22" s="2">
        <v>1.18</v>
      </c>
      <c r="D22" s="2">
        <v>1.45</v>
      </c>
      <c r="E22" s="42"/>
      <c r="F22" s="1" t="s">
        <v>4</v>
      </c>
      <c r="G22" s="2">
        <v>1.16</v>
      </c>
      <c r="H22" s="2">
        <v>1.28</v>
      </c>
      <c r="I22" s="42"/>
    </row>
    <row r="23" spans="1:9" ht="15" hidden="1">
      <c r="A23" s="43"/>
      <c r="B23" s="1"/>
      <c r="C23" s="34">
        <f>2/C22</f>
        <v>1.6949152542372883</v>
      </c>
      <c r="D23" s="1">
        <f>2/D22</f>
        <v>1.3793103448275863</v>
      </c>
      <c r="E23" s="43"/>
      <c r="F23" s="1" t="s">
        <v>9</v>
      </c>
      <c r="G23" s="1">
        <f>2/G22</f>
        <v>1.7241379310344829</v>
      </c>
      <c r="H23" s="1">
        <f>2/H22</f>
        <v>1.5625</v>
      </c>
      <c r="I23" s="43"/>
    </row>
    <row r="24" spans="1:9" ht="15" hidden="1">
      <c r="A24" s="45"/>
      <c r="B24" s="4"/>
      <c r="C24" s="4">
        <v>1.69</v>
      </c>
      <c r="D24" s="4">
        <v>1.38</v>
      </c>
      <c r="E24" s="42"/>
      <c r="F24" s="1" t="s">
        <v>3</v>
      </c>
      <c r="G24" s="4">
        <v>1.73</v>
      </c>
      <c r="H24" s="4">
        <v>1.56</v>
      </c>
      <c r="I24" s="45"/>
    </row>
    <row r="25" spans="1:9" ht="15" hidden="1">
      <c r="A25" s="46"/>
      <c r="B25" s="5"/>
      <c r="C25" s="5"/>
      <c r="D25" s="5"/>
      <c r="E25" s="46"/>
      <c r="F25" s="5"/>
      <c r="G25" s="5"/>
      <c r="H25" s="5"/>
      <c r="I25" s="46"/>
    </row>
    <row r="26" spans="1:9" ht="15">
      <c r="A26" s="47"/>
      <c r="B26" s="27">
        <v>1</v>
      </c>
      <c r="C26" s="6">
        <f aca="true" t="shared" si="0" ref="C26:D29">EXP((C$18)+C$21*LN($B26*C$24))/(1+EXP((C$18)+C$21*LN($B26*C$24)))</f>
        <v>0.02065151284387367</v>
      </c>
      <c r="D26" s="6">
        <f t="shared" si="0"/>
        <v>0.03618407880515687</v>
      </c>
      <c r="E26" s="47"/>
      <c r="F26" s="27">
        <v>1</v>
      </c>
      <c r="G26" s="6">
        <f aca="true" t="shared" si="1" ref="G26:H29">EXP((G$18)+G$21*LN($F26*G$24))/(1+EXP((G$18)+G$21*LN($F26*G$24)))</f>
        <v>0.03609634134720434</v>
      </c>
      <c r="H26" s="6">
        <f t="shared" si="1"/>
        <v>0.06747528972214477</v>
      </c>
      <c r="I26" s="47"/>
    </row>
    <row r="27" spans="1:9" ht="15">
      <c r="A27" s="47"/>
      <c r="B27" s="28">
        <v>1</v>
      </c>
      <c r="C27" s="7">
        <f t="shared" si="0"/>
        <v>0.02065151284387367</v>
      </c>
      <c r="D27" s="7">
        <f t="shared" si="0"/>
        <v>0.03618407880515687</v>
      </c>
      <c r="E27" s="47"/>
      <c r="F27" s="28">
        <v>1</v>
      </c>
      <c r="G27" s="7">
        <f t="shared" si="1"/>
        <v>0.03609634134720434</v>
      </c>
      <c r="H27" s="7">
        <f t="shared" si="1"/>
        <v>0.06747528972214477</v>
      </c>
      <c r="I27" s="47"/>
    </row>
    <row r="28" spans="1:9" ht="15">
      <c r="A28" s="47"/>
      <c r="B28" s="28">
        <v>1</v>
      </c>
      <c r="C28" s="7">
        <f t="shared" si="0"/>
        <v>0.02065151284387367</v>
      </c>
      <c r="D28" s="7">
        <f t="shared" si="0"/>
        <v>0.03618407880515687</v>
      </c>
      <c r="E28" s="47"/>
      <c r="F28" s="28">
        <v>1</v>
      </c>
      <c r="G28" s="7">
        <f t="shared" si="1"/>
        <v>0.03609634134720434</v>
      </c>
      <c r="H28" s="7">
        <f t="shared" si="1"/>
        <v>0.06747528972214477</v>
      </c>
      <c r="I28" s="47"/>
    </row>
    <row r="29" spans="1:9" ht="15">
      <c r="A29" s="47"/>
      <c r="B29" s="28">
        <v>1</v>
      </c>
      <c r="C29" s="7">
        <f t="shared" si="0"/>
        <v>0.02065151284387367</v>
      </c>
      <c r="D29" s="7">
        <f t="shared" si="0"/>
        <v>0.03618407880515687</v>
      </c>
      <c r="E29" s="47"/>
      <c r="F29" s="28">
        <v>1</v>
      </c>
      <c r="G29" s="7">
        <f t="shared" si="1"/>
        <v>0.03609634134720434</v>
      </c>
      <c r="H29" s="7">
        <f t="shared" si="1"/>
        <v>0.06747528972214477</v>
      </c>
      <c r="I29" s="47"/>
    </row>
    <row r="30" spans="1:9" ht="15">
      <c r="A30" s="47"/>
      <c r="B30" s="25"/>
      <c r="C30" s="26"/>
      <c r="D30" s="26"/>
      <c r="E30" s="47"/>
      <c r="F30" s="25"/>
      <c r="G30" s="26"/>
      <c r="H30" s="26"/>
      <c r="I30" s="47"/>
    </row>
    <row r="31" spans="1:9" ht="15">
      <c r="A31" s="47"/>
      <c r="B31" s="8">
        <v>1</v>
      </c>
      <c r="C31" s="6">
        <f aca="true" t="shared" si="2" ref="C31:D50">EXP((C$18)+C$21*LN($B31*C$24))/(1+EXP((C$18)+C$21*LN($B31*C$24)))</f>
        <v>0.02065151284387367</v>
      </c>
      <c r="D31" s="6">
        <f t="shared" si="2"/>
        <v>0.03618407880515687</v>
      </c>
      <c r="E31" s="47"/>
      <c r="F31" s="8">
        <v>1</v>
      </c>
      <c r="G31" s="6">
        <f aca="true" t="shared" si="3" ref="G31:H57">EXP((G$18)+G$21*LN($F31*G$24))/(1+EXP((G$18)+G$21*LN($F31*G$24)))</f>
        <v>0.03609634134720434</v>
      </c>
      <c r="H31" s="6">
        <f t="shared" si="3"/>
        <v>0.06747528972214477</v>
      </c>
      <c r="I31" s="47"/>
    </row>
    <row r="32" spans="1:9" ht="15">
      <c r="A32" s="47"/>
      <c r="B32" s="9">
        <f>AVERAGE(B31,B33)</f>
        <v>1.5</v>
      </c>
      <c r="C32" s="7">
        <f t="shared" si="2"/>
        <v>0.02862060376632432</v>
      </c>
      <c r="D32" s="7">
        <f t="shared" si="2"/>
        <v>0.04984189986084336</v>
      </c>
      <c r="E32" s="47"/>
      <c r="F32" s="9">
        <f>AVERAGE(F31,F33)</f>
        <v>1.5</v>
      </c>
      <c r="G32" s="7">
        <f t="shared" si="3"/>
        <v>0.049722754039174796</v>
      </c>
      <c r="H32" s="7">
        <f t="shared" si="3"/>
        <v>0.09181891384198432</v>
      </c>
      <c r="I32" s="47"/>
    </row>
    <row r="33" spans="1:9" ht="15">
      <c r="A33" s="30"/>
      <c r="B33" s="9">
        <f>2*B31</f>
        <v>2</v>
      </c>
      <c r="C33" s="7">
        <f t="shared" si="2"/>
        <v>0.036011100558562</v>
      </c>
      <c r="D33" s="7">
        <f t="shared" si="2"/>
        <v>0.06236042956703945</v>
      </c>
      <c r="E33" s="47"/>
      <c r="F33" s="9">
        <f>2*F31</f>
        <v>2</v>
      </c>
      <c r="G33" s="7">
        <f t="shared" si="3"/>
        <v>0.0622133179202801</v>
      </c>
      <c r="H33" s="7">
        <f t="shared" si="3"/>
        <v>0.11361984207951642</v>
      </c>
      <c r="I33" s="30"/>
    </row>
    <row r="34" spans="1:9" ht="15">
      <c r="A34" s="47"/>
      <c r="B34" s="9">
        <f>AVERAGE(B33,B35)</f>
        <v>3</v>
      </c>
      <c r="C34" s="7">
        <f t="shared" si="2"/>
        <v>0.04960699080549195</v>
      </c>
      <c r="D34" s="7">
        <f t="shared" si="2"/>
        <v>0.08502697887793881</v>
      </c>
      <c r="E34" s="47"/>
      <c r="F34" s="9">
        <f>AVERAGE(F33,F35)</f>
        <v>3</v>
      </c>
      <c r="G34" s="7">
        <f t="shared" si="3"/>
        <v>0.08483123335570952</v>
      </c>
      <c r="H34" s="7">
        <f t="shared" si="3"/>
        <v>0.15189962440160604</v>
      </c>
      <c r="I34" s="47"/>
    </row>
    <row r="35" spans="1:9" ht="15">
      <c r="A35" s="47"/>
      <c r="B35" s="9">
        <f>2*B33</f>
        <v>4</v>
      </c>
      <c r="C35" s="7">
        <f t="shared" si="2"/>
        <v>0.06207037394399701</v>
      </c>
      <c r="D35" s="7">
        <f t="shared" si="2"/>
        <v>0.10540243175061463</v>
      </c>
      <c r="E35" s="47"/>
      <c r="F35" s="9">
        <f>2*F33</f>
        <v>4</v>
      </c>
      <c r="G35" s="7">
        <f t="shared" si="3"/>
        <v>0.1051651701758938</v>
      </c>
      <c r="H35" s="7">
        <f t="shared" si="3"/>
        <v>0.18505895103032027</v>
      </c>
      <c r="I35" s="47"/>
    </row>
    <row r="36" spans="1:9" ht="15">
      <c r="A36" s="47"/>
      <c r="B36" s="9">
        <v>5</v>
      </c>
      <c r="C36" s="7">
        <f t="shared" si="2"/>
        <v>0.07369199056133208</v>
      </c>
      <c r="D36" s="7">
        <f t="shared" si="2"/>
        <v>0.1240640686798019</v>
      </c>
      <c r="E36" s="47"/>
      <c r="F36" s="9">
        <v>5</v>
      </c>
      <c r="G36" s="7">
        <f t="shared" si="3"/>
        <v>0.12379061245141049</v>
      </c>
      <c r="H36" s="7">
        <f t="shared" si="3"/>
        <v>0.2144431906629706</v>
      </c>
      <c r="I36" s="47"/>
    </row>
    <row r="37" spans="1:9" ht="15">
      <c r="A37" s="47"/>
      <c r="B37" s="9">
        <v>6</v>
      </c>
      <c r="C37" s="7">
        <f t="shared" si="2"/>
        <v>0.08464101191228957</v>
      </c>
      <c r="D37" s="7">
        <f t="shared" si="2"/>
        <v>0.14135518904521463</v>
      </c>
      <c r="E37" s="47"/>
      <c r="F37" s="9">
        <v>6</v>
      </c>
      <c r="G37" s="7">
        <f t="shared" si="3"/>
        <v>0.14104975766106997</v>
      </c>
      <c r="H37" s="7">
        <f t="shared" si="3"/>
        <v>0.24086689821266313</v>
      </c>
      <c r="I37" s="47"/>
    </row>
    <row r="38" spans="1:9" ht="15">
      <c r="A38" s="47"/>
      <c r="B38" s="9">
        <v>7</v>
      </c>
      <c r="C38" s="7">
        <f t="shared" si="2"/>
        <v>0.09502880221694428</v>
      </c>
      <c r="D38" s="7">
        <f t="shared" si="2"/>
        <v>0.1575057011044596</v>
      </c>
      <c r="E38" s="47"/>
      <c r="F38" s="9">
        <v>7</v>
      </c>
      <c r="G38" s="7">
        <f t="shared" si="3"/>
        <v>0.15717176048018652</v>
      </c>
      <c r="H38" s="7">
        <f t="shared" si="3"/>
        <v>0.2648797144384707</v>
      </c>
      <c r="I38" s="47"/>
    </row>
    <row r="39" spans="1:9" ht="15">
      <c r="A39" s="30"/>
      <c r="B39" s="9">
        <v>8</v>
      </c>
      <c r="C39" s="7">
        <f t="shared" si="2"/>
        <v>0.10493458098330097</v>
      </c>
      <c r="D39" s="7">
        <f t="shared" si="2"/>
        <v>0.1726813641818827</v>
      </c>
      <c r="E39" s="47"/>
      <c r="F39" s="9">
        <v>8</v>
      </c>
      <c r="G39" s="7">
        <f t="shared" si="3"/>
        <v>0.1723218294338919</v>
      </c>
      <c r="H39" s="7">
        <f t="shared" si="3"/>
        <v>0.28687811250240475</v>
      </c>
      <c r="I39" s="30"/>
    </row>
    <row r="40" spans="1:9" ht="15">
      <c r="A40" s="47"/>
      <c r="B40" s="9">
        <v>9</v>
      </c>
      <c r="C40" s="7">
        <f t="shared" si="2"/>
        <v>0.11441779323654372</v>
      </c>
      <c r="D40" s="7">
        <f t="shared" si="2"/>
        <v>0.1870078534114431</v>
      </c>
      <c r="E40" s="47"/>
      <c r="F40" s="9">
        <v>9</v>
      </c>
      <c r="G40" s="7">
        <f t="shared" si="3"/>
        <v>0.18662521862879672</v>
      </c>
      <c r="H40" s="7">
        <f t="shared" si="3"/>
        <v>0.3071613591691066</v>
      </c>
      <c r="I40" s="47"/>
    </row>
    <row r="41" spans="1:9" ht="15">
      <c r="A41" s="47"/>
      <c r="B41" s="9">
        <v>10</v>
      </c>
      <c r="C41" s="7">
        <f t="shared" si="2"/>
        <v>0.12352482187792269</v>
      </c>
      <c r="D41" s="7">
        <f t="shared" si="2"/>
        <v>0.20058399005731137</v>
      </c>
      <c r="E41" s="47"/>
      <c r="F41" s="9">
        <v>10</v>
      </c>
      <c r="G41" s="7">
        <f t="shared" si="3"/>
        <v>0.20018041696971964</v>
      </c>
      <c r="H41" s="7">
        <f t="shared" si="3"/>
        <v>0.3259629191058533</v>
      </c>
      <c r="I41" s="47"/>
    </row>
    <row r="42" spans="1:9" ht="15">
      <c r="A42" s="47"/>
      <c r="B42" s="8">
        <f>B41+2</f>
        <v>12</v>
      </c>
      <c r="C42" s="6">
        <f t="shared" si="2"/>
        <v>0.14075286280070942</v>
      </c>
      <c r="D42" s="6">
        <f t="shared" si="2"/>
        <v>0.2257908152665565</v>
      </c>
      <c r="E42" s="47"/>
      <c r="F42" s="8">
        <f>F41+2</f>
        <v>12</v>
      </c>
      <c r="G42" s="6">
        <f t="shared" si="3"/>
        <v>0.22535082280715799</v>
      </c>
      <c r="H42" s="6">
        <f t="shared" si="3"/>
        <v>0.3598336527060195</v>
      </c>
      <c r="I42" s="47"/>
    </row>
    <row r="43" spans="1:9" ht="15">
      <c r="A43" s="47"/>
      <c r="B43" s="9">
        <f aca="true" t="shared" si="4" ref="B43:B62">B42+2</f>
        <v>14</v>
      </c>
      <c r="C43" s="7">
        <f t="shared" si="2"/>
        <v>0.15684712716778992</v>
      </c>
      <c r="D43" s="7">
        <f t="shared" si="2"/>
        <v>0.24879322513394994</v>
      </c>
      <c r="E43" s="47"/>
      <c r="F43" s="9">
        <f aca="true" t="shared" si="5" ref="F43:F57">F42+2</f>
        <v>14</v>
      </c>
      <c r="G43" s="7">
        <f t="shared" si="3"/>
        <v>0.2483227855755576</v>
      </c>
      <c r="H43" s="7">
        <f t="shared" si="3"/>
        <v>0.3896195025726796</v>
      </c>
      <c r="I43" s="47"/>
    </row>
    <row r="44" spans="1:9" ht="15">
      <c r="A44" s="47"/>
      <c r="B44" s="9">
        <f t="shared" si="4"/>
        <v>16</v>
      </c>
      <c r="C44" s="7">
        <f t="shared" si="2"/>
        <v>0.17197228900955083</v>
      </c>
      <c r="D44" s="7">
        <f t="shared" si="2"/>
        <v>0.26994622617848146</v>
      </c>
      <c r="E44" s="47"/>
      <c r="F44" s="9">
        <f t="shared" si="5"/>
        <v>16</v>
      </c>
      <c r="G44" s="7">
        <f t="shared" si="3"/>
        <v>0.2694501355500155</v>
      </c>
      <c r="H44" s="7">
        <f t="shared" si="3"/>
        <v>0.4161135129807363</v>
      </c>
      <c r="I44" s="47"/>
    </row>
    <row r="45" spans="1:9" ht="15">
      <c r="A45" s="47"/>
      <c r="B45" s="9">
        <f t="shared" si="4"/>
        <v>18</v>
      </c>
      <c r="C45" s="7">
        <f t="shared" si="2"/>
        <v>0.18625319384941527</v>
      </c>
      <c r="D45" s="7">
        <f t="shared" si="2"/>
        <v>0.2895183556050323</v>
      </c>
      <c r="E45" s="47"/>
      <c r="F45" s="9">
        <f t="shared" si="5"/>
        <v>18</v>
      </c>
      <c r="G45" s="7">
        <f t="shared" si="3"/>
        <v>0.28900053506260387</v>
      </c>
      <c r="H45" s="7">
        <f t="shared" si="3"/>
        <v>0.43989763804382975</v>
      </c>
      <c r="I45" s="47"/>
    </row>
    <row r="46" spans="1:9" ht="15">
      <c r="A46" s="30"/>
      <c r="B46" s="13">
        <f t="shared" si="4"/>
        <v>20</v>
      </c>
      <c r="C46" s="11">
        <f t="shared" si="2"/>
        <v>0.1997880080358949</v>
      </c>
      <c r="D46" s="11">
        <f t="shared" si="2"/>
        <v>0.3077196233579521</v>
      </c>
      <c r="E46" s="47"/>
      <c r="F46" s="13">
        <f t="shared" si="5"/>
        <v>20</v>
      </c>
      <c r="G46" s="11">
        <f t="shared" si="3"/>
        <v>0.30718332381994057</v>
      </c>
      <c r="H46" s="11">
        <f t="shared" si="3"/>
        <v>0.461413112127295</v>
      </c>
      <c r="I46" s="30"/>
    </row>
    <row r="47" spans="1:9" ht="15">
      <c r="A47" s="47"/>
      <c r="B47" s="9">
        <f t="shared" si="4"/>
        <v>22</v>
      </c>
      <c r="C47" s="7">
        <f t="shared" si="2"/>
        <v>0.21265608029291683</v>
      </c>
      <c r="D47" s="7">
        <f t="shared" si="2"/>
        <v>0.3247184777770662</v>
      </c>
      <c r="E47" s="47"/>
      <c r="F47" s="9">
        <f t="shared" si="5"/>
        <v>22</v>
      </c>
      <c r="G47" s="7">
        <f t="shared" si="3"/>
        <v>0.3241664249173618</v>
      </c>
      <c r="H47" s="7">
        <f t="shared" si="3"/>
        <v>0.4810031054153882</v>
      </c>
      <c r="I47" s="47"/>
    </row>
    <row r="48" spans="1:9" ht="15">
      <c r="A48" s="47"/>
      <c r="B48" s="9">
        <f t="shared" si="4"/>
        <v>24</v>
      </c>
      <c r="C48" s="7">
        <f t="shared" si="2"/>
        <v>0.22492294844187385</v>
      </c>
      <c r="D48" s="7">
        <f t="shared" si="2"/>
        <v>0.3406527494010249</v>
      </c>
      <c r="E48" s="47"/>
      <c r="F48" s="9">
        <f t="shared" si="5"/>
        <v>24</v>
      </c>
      <c r="G48" s="12">
        <f t="shared" si="3"/>
        <v>0.3400872497829653</v>
      </c>
      <c r="H48" s="7">
        <f t="shared" si="3"/>
        <v>0.49894005473221653</v>
      </c>
      <c r="I48" s="47"/>
    </row>
    <row r="49" spans="1:9" ht="15">
      <c r="A49" s="47"/>
      <c r="B49" s="9">
        <f t="shared" si="4"/>
        <v>26</v>
      </c>
      <c r="C49" s="7">
        <f t="shared" si="2"/>
        <v>0.2366436892694287</v>
      </c>
      <c r="D49" s="7">
        <f t="shared" si="2"/>
        <v>0.35563704923782935</v>
      </c>
      <c r="E49" s="47"/>
      <c r="F49" s="9">
        <f t="shared" si="5"/>
        <v>26</v>
      </c>
      <c r="G49" s="12">
        <f t="shared" si="3"/>
        <v>0.35506007003105094</v>
      </c>
      <c r="H49" s="7">
        <f t="shared" si="3"/>
        <v>0.5154439472940846</v>
      </c>
      <c r="I49" s="47"/>
    </row>
    <row r="50" spans="1:9" ht="15">
      <c r="A50" s="48"/>
      <c r="B50" s="9">
        <f t="shared" si="4"/>
        <v>28</v>
      </c>
      <c r="C50" s="7">
        <f t="shared" si="2"/>
        <v>0.2478652504229478</v>
      </c>
      <c r="D50" s="7">
        <f t="shared" si="2"/>
        <v>0.369767960692382</v>
      </c>
      <c r="E50" s="47"/>
      <c r="F50" s="9">
        <f t="shared" si="5"/>
        <v>28</v>
      </c>
      <c r="G50" s="12">
        <f t="shared" si="3"/>
        <v>0.36918119081540607</v>
      </c>
      <c r="H50" s="12">
        <f t="shared" si="3"/>
        <v>0.5306949830824772</v>
      </c>
      <c r="I50" s="48"/>
    </row>
    <row r="51" spans="1:9" ht="15">
      <c r="A51" s="48"/>
      <c r="B51" s="13">
        <f t="shared" si="4"/>
        <v>30</v>
      </c>
      <c r="C51" s="11">
        <f aca="true" t="shared" si="6" ref="C51:D72">EXP((C$18)+C$21*LN($B51*C$24))/(1+EXP((C$18)+C$21*LN($B51*C$24)))</f>
        <v>0.2586281273252657</v>
      </c>
      <c r="D51" s="11">
        <f t="shared" si="6"/>
        <v>0.3831277959521045</v>
      </c>
      <c r="E51" s="47"/>
      <c r="F51" s="13">
        <f t="shared" si="5"/>
        <v>30</v>
      </c>
      <c r="G51" s="14">
        <f t="shared" si="3"/>
        <v>0.3825326937920441</v>
      </c>
      <c r="H51" s="14">
        <f t="shared" si="3"/>
        <v>0.5448425975192501</v>
      </c>
      <c r="I51" s="48"/>
    </row>
    <row r="52" spans="1:9" ht="15">
      <c r="A52" s="48"/>
      <c r="B52" s="9">
        <f t="shared" si="4"/>
        <v>32</v>
      </c>
      <c r="C52" s="7">
        <f t="shared" si="6"/>
        <v>0.26896760226965694</v>
      </c>
      <c r="D52" s="7">
        <f t="shared" si="6"/>
        <v>0.39578738349439674</v>
      </c>
      <c r="E52" s="47"/>
      <c r="F52" s="9">
        <f t="shared" si="5"/>
        <v>32</v>
      </c>
      <c r="G52" s="12">
        <f t="shared" si="3"/>
        <v>0.39518521470315243</v>
      </c>
      <c r="H52" s="12">
        <f t="shared" si="3"/>
        <v>0.5580120461729406</v>
      </c>
      <c r="I52" s="48"/>
    </row>
    <row r="53" spans="1:9" ht="15">
      <c r="A53" s="48"/>
      <c r="B53" s="9">
        <f t="shared" si="4"/>
        <v>34</v>
      </c>
      <c r="C53" s="7">
        <f t="shared" si="6"/>
        <v>0.27891468130870517</v>
      </c>
      <c r="D53" s="7">
        <f t="shared" si="6"/>
        <v>0.4078081813288185</v>
      </c>
      <c r="E53" s="47"/>
      <c r="F53" s="9">
        <f t="shared" si="5"/>
        <v>34</v>
      </c>
      <c r="G53" s="12">
        <f t="shared" si="3"/>
        <v>0.4072000491404482</v>
      </c>
      <c r="H53" s="12">
        <f t="shared" si="3"/>
        <v>0.5703093092270544</v>
      </c>
      <c r="I53" s="48"/>
    </row>
    <row r="54" spans="1:9" ht="15">
      <c r="A54" s="48"/>
      <c r="B54" s="9">
        <v>35</v>
      </c>
      <c r="C54" s="7">
        <f t="shared" si="6"/>
        <v>0.2837497736629918</v>
      </c>
      <c r="D54" s="7">
        <f t="shared" si="6"/>
        <v>0.4135960866835478</v>
      </c>
      <c r="E54" s="47"/>
      <c r="F54" s="9">
        <v>35</v>
      </c>
      <c r="G54" s="12">
        <f t="shared" si="3"/>
        <v>0.4129853426058278</v>
      </c>
      <c r="H54" s="12">
        <f t="shared" si="3"/>
        <v>0.5761596529660394</v>
      </c>
      <c r="I54" s="48"/>
    </row>
    <row r="55" spans="1:9" ht="15">
      <c r="A55" s="48"/>
      <c r="B55" s="9">
        <f>B53+2</f>
        <v>36</v>
      </c>
      <c r="C55" s="7">
        <f t="shared" si="6"/>
        <v>0.28849681675499966</v>
      </c>
      <c r="D55" s="7">
        <f t="shared" si="6"/>
        <v>0.4192439086408192</v>
      </c>
      <c r="E55" s="47"/>
      <c r="F55" s="9">
        <f>F53+2</f>
        <v>36</v>
      </c>
      <c r="G55" s="12">
        <f t="shared" si="3"/>
        <v>0.41863077845892466</v>
      </c>
      <c r="H55" s="12">
        <f t="shared" si="3"/>
        <v>0.5818248094277924</v>
      </c>
      <c r="I55" s="48"/>
    </row>
    <row r="56" spans="1:9" ht="15">
      <c r="A56" s="48"/>
      <c r="B56" s="9">
        <f t="shared" si="4"/>
        <v>38</v>
      </c>
      <c r="C56" s="7">
        <f t="shared" si="6"/>
        <v>0.297738473957126</v>
      </c>
      <c r="D56" s="7">
        <f t="shared" si="6"/>
        <v>0.43014182568134024</v>
      </c>
      <c r="E56" s="47"/>
      <c r="F56" s="9">
        <f t="shared" si="5"/>
        <v>38</v>
      </c>
      <c r="G56" s="12">
        <f t="shared" si="3"/>
        <v>0.4295245452132097</v>
      </c>
      <c r="H56" s="12">
        <f t="shared" si="3"/>
        <v>0.5926362743541401</v>
      </c>
      <c r="I56" s="48"/>
    </row>
    <row r="57" spans="1:9" ht="15.75" thickBot="1">
      <c r="A57" s="48"/>
      <c r="B57" s="13">
        <f t="shared" si="4"/>
        <v>40</v>
      </c>
      <c r="C57" s="11">
        <f t="shared" si="6"/>
        <v>0.3066615826095461</v>
      </c>
      <c r="D57" s="11">
        <f t="shared" si="6"/>
        <v>0.4405437517095193</v>
      </c>
      <c r="E57" s="47"/>
      <c r="F57" s="29">
        <f t="shared" si="5"/>
        <v>40</v>
      </c>
      <c r="G57" s="48">
        <f t="shared" si="3"/>
        <v>0.4399230675956798</v>
      </c>
      <c r="H57" s="48">
        <f t="shared" si="3"/>
        <v>0.6028109701560683</v>
      </c>
      <c r="I57" s="48"/>
    </row>
    <row r="58" spans="1:9" ht="15">
      <c r="A58" s="47"/>
      <c r="B58" s="9">
        <f t="shared" si="4"/>
        <v>42</v>
      </c>
      <c r="C58" s="7">
        <f t="shared" si="6"/>
        <v>0.31528590088390335</v>
      </c>
      <c r="D58" s="7">
        <f t="shared" si="6"/>
        <v>0.45048688452524044</v>
      </c>
      <c r="E58" s="48"/>
      <c r="F58" s="51"/>
      <c r="G58" s="52"/>
      <c r="H58" s="52"/>
      <c r="I58" s="47"/>
    </row>
    <row r="59" spans="1:9" ht="15">
      <c r="A59" s="47"/>
      <c r="B59" s="9">
        <f t="shared" si="4"/>
        <v>44</v>
      </c>
      <c r="C59" s="7">
        <f t="shared" si="6"/>
        <v>0.32362931267605527</v>
      </c>
      <c r="D59" s="7">
        <f t="shared" si="6"/>
        <v>0.4600044674454839</v>
      </c>
      <c r="E59" s="48"/>
      <c r="F59" s="29"/>
      <c r="G59" s="47"/>
      <c r="H59" s="47"/>
      <c r="I59" s="47"/>
    </row>
    <row r="60" spans="1:9" ht="15">
      <c r="A60" s="47"/>
      <c r="B60" s="9">
        <f t="shared" si="4"/>
        <v>46</v>
      </c>
      <c r="C60" s="7">
        <f t="shared" si="6"/>
        <v>0.331708072800577</v>
      </c>
      <c r="D60" s="7">
        <f t="shared" si="6"/>
        <v>0.46912633740516163</v>
      </c>
      <c r="E60" s="48"/>
      <c r="F60" s="29"/>
      <c r="G60" s="47"/>
      <c r="H60" s="47"/>
      <c r="I60" s="47"/>
    </row>
    <row r="61" spans="1:9" ht="15">
      <c r="A61" s="47"/>
      <c r="B61" s="9">
        <f t="shared" si="4"/>
        <v>48</v>
      </c>
      <c r="C61" s="7">
        <f t="shared" si="6"/>
        <v>0.33953701115325924</v>
      </c>
      <c r="D61" s="7">
        <f t="shared" si="6"/>
        <v>0.4778793793134838</v>
      </c>
      <c r="E61" s="48"/>
      <c r="F61" s="29"/>
      <c r="G61" s="47"/>
      <c r="H61" s="47"/>
      <c r="I61" s="47"/>
    </row>
    <row r="62" spans="1:9" ht="15">
      <c r="A62" s="47"/>
      <c r="B62" s="13">
        <f t="shared" si="4"/>
        <v>50</v>
      </c>
      <c r="C62" s="11">
        <f t="shared" si="6"/>
        <v>0.347129704153204</v>
      </c>
      <c r="D62" s="11">
        <f t="shared" si="6"/>
        <v>0.48628790568383623</v>
      </c>
      <c r="E62" s="48"/>
      <c r="F62" s="29"/>
      <c r="G62" s="47"/>
      <c r="H62" s="47"/>
      <c r="I62" s="47"/>
    </row>
    <row r="63" spans="1:9" ht="15">
      <c r="A63" s="47"/>
      <c r="B63" s="9">
        <f>B62+5</f>
        <v>55</v>
      </c>
      <c r="C63" s="7">
        <f t="shared" si="6"/>
        <v>0.36515728753010246</v>
      </c>
      <c r="D63" s="12">
        <f t="shared" si="6"/>
        <v>0.5059419114181568</v>
      </c>
      <c r="E63" s="47"/>
      <c r="F63" s="29"/>
      <c r="G63" s="47"/>
      <c r="H63" s="47"/>
      <c r="I63" s="47"/>
    </row>
    <row r="64" spans="1:9" ht="15">
      <c r="A64" s="47"/>
      <c r="B64" s="13">
        <f aca="true" t="shared" si="7" ref="B64:B72">B63+5</f>
        <v>60</v>
      </c>
      <c r="C64" s="11">
        <f t="shared" si="6"/>
        <v>0.3819535292960663</v>
      </c>
      <c r="D64" s="14">
        <f t="shared" si="6"/>
        <v>0.5238701284309099</v>
      </c>
      <c r="E64" s="47"/>
      <c r="F64" s="29"/>
      <c r="G64" s="47"/>
      <c r="H64" s="47"/>
      <c r="I64" s="47"/>
    </row>
    <row r="65" spans="1:9" ht="15">
      <c r="A65" s="47"/>
      <c r="B65" s="9">
        <f t="shared" si="7"/>
        <v>65</v>
      </c>
      <c r="C65" s="7">
        <f t="shared" si="6"/>
        <v>0.3976588586894389</v>
      </c>
      <c r="D65" s="12">
        <f t="shared" si="6"/>
        <v>0.5403094249672963</v>
      </c>
      <c r="E65" s="47"/>
      <c r="F65" s="29"/>
      <c r="G65" s="47"/>
      <c r="H65" s="47"/>
      <c r="I65" s="47"/>
    </row>
    <row r="66" spans="1:9" ht="15">
      <c r="A66" s="47"/>
      <c r="B66" s="13">
        <f t="shared" si="7"/>
        <v>70</v>
      </c>
      <c r="C66" s="11">
        <f t="shared" si="6"/>
        <v>0.41239086511096656</v>
      </c>
      <c r="D66" s="14">
        <f t="shared" si="6"/>
        <v>0.5554528149576389</v>
      </c>
      <c r="E66" s="47"/>
      <c r="F66" s="29"/>
      <c r="G66" s="47"/>
      <c r="H66" s="47"/>
      <c r="I66" s="47"/>
    </row>
    <row r="67" spans="1:9" ht="15">
      <c r="A67" s="47"/>
      <c r="B67" s="9">
        <f t="shared" si="7"/>
        <v>75</v>
      </c>
      <c r="C67" s="7">
        <f t="shared" si="6"/>
        <v>0.4262491349431525</v>
      </c>
      <c r="D67" s="12">
        <f t="shared" si="6"/>
        <v>0.5694595763070605</v>
      </c>
      <c r="E67" s="47"/>
      <c r="F67" s="29"/>
      <c r="G67" s="47"/>
      <c r="H67" s="47"/>
      <c r="I67" s="47"/>
    </row>
    <row r="68" spans="1:9" ht="15">
      <c r="A68" s="47"/>
      <c r="B68" s="13">
        <f t="shared" si="7"/>
        <v>80</v>
      </c>
      <c r="C68" s="11">
        <f t="shared" si="6"/>
        <v>0.43931883389476944</v>
      </c>
      <c r="D68" s="14">
        <f t="shared" si="6"/>
        <v>0.5824626010135605</v>
      </c>
      <c r="E68" s="47"/>
      <c r="F68" s="29"/>
      <c r="G68" s="47"/>
      <c r="H68" s="47"/>
      <c r="I68" s="47"/>
    </row>
    <row r="69" spans="1:9" ht="15">
      <c r="A69" s="47"/>
      <c r="B69" s="9">
        <f t="shared" si="7"/>
        <v>85</v>
      </c>
      <c r="C69" s="7">
        <f t="shared" si="6"/>
        <v>0.4516734162252297</v>
      </c>
      <c r="D69" s="12">
        <f t="shared" si="6"/>
        <v>0.5945738449616376</v>
      </c>
      <c r="E69" s="47"/>
      <c r="F69" s="29"/>
      <c r="G69" s="47"/>
      <c r="H69" s="47"/>
      <c r="I69" s="47"/>
    </row>
    <row r="70" spans="1:9" ht="15">
      <c r="A70" s="47"/>
      <c r="B70" s="13">
        <f t="shared" si="7"/>
        <v>90</v>
      </c>
      <c r="C70" s="14">
        <f t="shared" si="6"/>
        <v>0.4633767106392918</v>
      </c>
      <c r="D70" s="14">
        <f t="shared" si="6"/>
        <v>0.6058884410868303</v>
      </c>
      <c r="E70" s="47"/>
      <c r="F70" s="29"/>
      <c r="G70" s="47"/>
      <c r="H70" s="47"/>
      <c r="I70" s="47"/>
    </row>
    <row r="71" spans="1:9" ht="15">
      <c r="A71" s="47"/>
      <c r="B71" s="8">
        <f t="shared" si="7"/>
        <v>95</v>
      </c>
      <c r="C71" s="31">
        <f t="shared" si="6"/>
        <v>0.4744845513633722</v>
      </c>
      <c r="D71" s="31">
        <f t="shared" si="6"/>
        <v>0.6164878524084861</v>
      </c>
      <c r="E71" s="47"/>
      <c r="F71" s="29"/>
      <c r="G71" s="47"/>
      <c r="H71" s="47"/>
      <c r="I71" s="47"/>
    </row>
    <row r="72" spans="1:9" ht="15.75" thickBot="1">
      <c r="A72" s="47"/>
      <c r="B72" s="15">
        <f t="shared" si="7"/>
        <v>100</v>
      </c>
      <c r="C72" s="32">
        <f t="shared" si="6"/>
        <v>0.485046071010637</v>
      </c>
      <c r="D72" s="32">
        <f t="shared" si="6"/>
        <v>0.6264423225515054</v>
      </c>
      <c r="E72" s="47"/>
      <c r="F72" s="29"/>
      <c r="G72" s="47"/>
      <c r="H72" s="47"/>
      <c r="I72" s="47"/>
    </row>
    <row r="73" spans="1:9" ht="8.25" customHeight="1">
      <c r="A73" s="30"/>
      <c r="B73" s="47"/>
      <c r="C73" s="30"/>
      <c r="D73" s="30"/>
      <c r="E73" s="30"/>
      <c r="F73" s="29"/>
      <c r="G73" s="47"/>
      <c r="H73" s="47"/>
      <c r="I73" s="30"/>
    </row>
    <row r="74" spans="1:9" ht="15">
      <c r="A74" s="30"/>
      <c r="B74" s="7"/>
      <c r="C74" s="10"/>
      <c r="D74" s="10"/>
      <c r="E74" s="30"/>
      <c r="F74" s="9"/>
      <c r="G74" s="7"/>
      <c r="H74" s="7"/>
      <c r="I74" s="30"/>
    </row>
    <row r="75" ht="15">
      <c r="F75" s="24"/>
    </row>
    <row r="76" ht="15">
      <c r="F76" s="24"/>
    </row>
    <row r="77" ht="15">
      <c r="F77" s="24"/>
    </row>
    <row r="78" ht="15">
      <c r="F78" s="24"/>
    </row>
    <row r="79" ht="15">
      <c r="F79" s="24"/>
    </row>
    <row r="80" ht="15">
      <c r="F80" s="24"/>
    </row>
    <row r="81" ht="15">
      <c r="F81" s="24"/>
    </row>
    <row r="82" ht="15">
      <c r="F82" s="24"/>
    </row>
    <row r="83" ht="15">
      <c r="F83" s="24"/>
    </row>
    <row r="84" ht="15">
      <c r="F84" s="24"/>
    </row>
    <row r="85" ht="15">
      <c r="F85" s="24"/>
    </row>
    <row r="86" ht="15">
      <c r="F86" s="24"/>
    </row>
    <row r="87" ht="15">
      <c r="F87" s="24"/>
    </row>
    <row r="88" ht="15">
      <c r="F88" s="24"/>
    </row>
    <row r="89" ht="15">
      <c r="F89" s="24"/>
    </row>
    <row r="90" ht="15">
      <c r="F90" s="24"/>
    </row>
    <row r="91" ht="15">
      <c r="F91" s="24"/>
    </row>
    <row r="92" ht="15">
      <c r="F92" s="24"/>
    </row>
  </sheetData>
  <sheetProtection password="CC68" sheet="1" objects="1" scenarios="1"/>
  <printOptions/>
  <pageMargins left="0.24" right="0.27" top="1" bottom="1" header="0.5" footer="0.5"/>
  <pageSetup fitToHeight="1" fitToWidth="1"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Research Amsterdam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Margrethe Bongers</dc:creator>
  <cp:keywords/>
  <dc:description/>
  <cp:lastModifiedBy>bong0001</cp:lastModifiedBy>
  <cp:lastPrinted>2007-05-02T08:44:13Z</cp:lastPrinted>
  <dcterms:created xsi:type="dcterms:W3CDTF">1999-11-29T11:28:27Z</dcterms:created>
  <dcterms:modified xsi:type="dcterms:W3CDTF">2007-05-02T09:36:53Z</dcterms:modified>
  <cp:category/>
  <cp:version/>
  <cp:contentType/>
  <cp:contentStatus/>
</cp:coreProperties>
</file>